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filterPrivacy="1"/>
  <xr:revisionPtr revIDLastSave="34" documentId="114_{7D0CF67A-7F93-4746-BE87-A8CD2CD83F20}" xr6:coauthVersionLast="47" xr6:coauthVersionMax="47" xr10:uidLastSave="{7E22B8FB-994B-4B52-A762-9291DA19BF63}"/>
  <bookViews>
    <workbookView xWindow="-120" yWindow="-120" windowWidth="38640" windowHeight="21120" xr2:uid="{00000000-000D-0000-FFFF-FFFF00000000}"/>
  </bookViews>
  <sheets>
    <sheet name="Water Usage Calculator" sheetId="1" r:id="rId1"/>
    <sheet name="Sheet1"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9" i="1" l="1"/>
  <c r="F59" i="1" s="1"/>
  <c r="A7" i="2" a="1"/>
  <c r="A7" i="2" s="1"/>
  <c r="E5" i="1" l="1"/>
  <c r="B5" i="2" a="1"/>
  <c r="B5" i="2" s="1"/>
  <c r="D22" i="1" s="1" a="1"/>
  <c r="D22" i="1" s="1"/>
  <c r="A5" i="2" a="1"/>
  <c r="A5" i="2" s="1"/>
  <c r="E55" i="1" s="1"/>
  <c r="F55" i="1" s="1"/>
  <c r="C70" i="1" s="1" a="1"/>
  <c r="C70" i="1" s="1"/>
  <c r="A4" i="2"/>
  <c r="E22" i="1" l="1"/>
  <c r="D26" i="1"/>
  <c r="E26" i="1" s="1"/>
  <c r="D15" i="1"/>
  <c r="D8" i="1"/>
  <c r="D12" i="1"/>
  <c r="D51" i="1" a="1"/>
  <c r="D51" i="1" s="1"/>
  <c r="E51" i="1" s="1"/>
  <c r="D44" i="1" a="1"/>
  <c r="D44" i="1" s="1"/>
  <c r="E44" i="1" s="1"/>
  <c r="C68" i="1" s="1"/>
  <c r="D37" i="1"/>
  <c r="E37" i="1" s="1"/>
  <c r="C69" i="1" l="1" a="1"/>
  <c r="C69" i="1" s="1"/>
  <c r="E8" i="1" a="1"/>
  <c r="E8" i="1" s="1"/>
  <c r="C66" i="1" s="1" a="1"/>
  <c r="C66" i="1" s="1"/>
  <c r="E15" i="1" a="1"/>
  <c r="E15" i="1" s="1"/>
  <c r="D33" i="1" a="1"/>
  <c r="D33" i="1" s="1"/>
  <c r="B63" i="1" l="1" a="1"/>
  <c r="B63" i="1" s="1"/>
  <c r="E33" i="1"/>
  <c r="C71" i="1" s="1" a="1"/>
  <c r="C71" i="1" s="1"/>
  <c r="C63" i="1" l="1"/>
  <c r="E63" i="1" a="1"/>
  <c r="E63" i="1" s="1"/>
  <c r="D70" i="1"/>
  <c r="D68" i="1"/>
  <c r="D69" i="1"/>
  <c r="C67" i="1" a="1"/>
  <c r="C67" i="1" s="1"/>
  <c r="D67" i="1" s="1"/>
  <c r="D6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<sst xmlns="http://schemas.openxmlformats.org/spreadsheetml/2006/main" count="106" uniqueCount="64">
  <si>
    <t xml:space="preserve"> </t>
  </si>
  <si>
    <t>Item Description</t>
  </si>
  <si>
    <t>Residential Building</t>
  </si>
  <si>
    <t>Number of people in your household</t>
  </si>
  <si>
    <t>Toilet</t>
  </si>
  <si>
    <t>2. Do you have a leaking toilet in your household?</t>
  </si>
  <si>
    <t>Yes</t>
  </si>
  <si>
    <t>No</t>
  </si>
  <si>
    <t>Shower</t>
  </si>
  <si>
    <t>Weekly water usage</t>
  </si>
  <si>
    <t>Bath</t>
  </si>
  <si>
    <t>Washing machine</t>
  </si>
  <si>
    <t>Dishwasher</t>
  </si>
  <si>
    <t>Number of usage per week</t>
  </si>
  <si>
    <t>Water consumption per use (L) - WELS website</t>
  </si>
  <si>
    <t>Water consumption per load (L) - WELS website</t>
  </si>
  <si>
    <t>Water consumption (L) - WELS website</t>
  </si>
  <si>
    <t>Leaky toilet</t>
  </si>
  <si>
    <t>Hand basin use</t>
  </si>
  <si>
    <t>Number of handbasin usage per week</t>
  </si>
  <si>
    <t>3. How many times does your household use handbasin in an average week</t>
  </si>
  <si>
    <t xml:space="preserve">Brush teath with tap running </t>
  </si>
  <si>
    <t>Brushing teeth</t>
  </si>
  <si>
    <t xml:space="preserve">4. Do you have a leaky taps in your household? </t>
  </si>
  <si>
    <t xml:space="preserve">Garden </t>
  </si>
  <si>
    <t>Do you have garden</t>
  </si>
  <si>
    <t>Try to save water for gardening</t>
  </si>
  <si>
    <t>Weekly water usage (L)</t>
  </si>
  <si>
    <t>leaky taps</t>
  </si>
  <si>
    <t>Daily water usage</t>
  </si>
  <si>
    <t>Others</t>
  </si>
  <si>
    <t>Toilet (L)</t>
  </si>
  <si>
    <t>Bathroom (L)</t>
  </si>
  <si>
    <t>Laundry (L)</t>
  </si>
  <si>
    <t>Kitchen (L)</t>
  </si>
  <si>
    <t>Garden and others (L)</t>
  </si>
  <si>
    <t>Total water usage (L)/ daily</t>
  </si>
  <si>
    <t xml:space="preserve">5. Do you brush teath with tap running </t>
  </si>
  <si>
    <t>7. Do you apply water conservation measures for other general water uses that occur in households?</t>
  </si>
  <si>
    <t>9. Showerhead specifications</t>
  </si>
  <si>
    <t>10. How many baths does your household have each week?</t>
  </si>
  <si>
    <t>11. How many loads of washing does your household do in an average week</t>
  </si>
  <si>
    <t>12. Water consumption of the washing machine per load</t>
  </si>
  <si>
    <t>13. How many times does your household use dishwasher in an average week</t>
  </si>
  <si>
    <t>14. Water consumption of the dishwasher per use</t>
  </si>
  <si>
    <t>15. Do you have a garden and if so do you try to save water with methods such as drip irrigation, tap timers, mulching and water efficient plants?</t>
  </si>
  <si>
    <t>Annual water usage (KL)</t>
  </si>
  <si>
    <t>Overal daily water usage</t>
  </si>
  <si>
    <t>Weekly toilet leakage</t>
  </si>
  <si>
    <r>
      <t xml:space="preserve">8. How many minutes </t>
    </r>
    <r>
      <rPr>
        <b/>
        <sz val="11"/>
        <color theme="1"/>
        <rFont val="Franklin Gothic Book"/>
        <family val="2"/>
        <scheme val="minor"/>
      </rPr>
      <t>in total</t>
    </r>
    <r>
      <rPr>
        <sz val="11"/>
        <color theme="1"/>
        <rFont val="Franklin Gothic Book"/>
        <family val="2"/>
        <scheme val="minor"/>
      </rPr>
      <t xml:space="preserve"> do household members spend in the shower on an average day?</t>
    </r>
  </si>
  <si>
    <t>Average daily shower time (minutes)/ all households</t>
  </si>
  <si>
    <t>Brush teath with tap running (minutes)/ all households/ each day</t>
  </si>
  <si>
    <t>Do you have a pool</t>
  </si>
  <si>
    <t>16. Do you have a pool in your building and if yes, what is its surface area?</t>
  </si>
  <si>
    <r>
      <t>Surface area (m</t>
    </r>
    <r>
      <rPr>
        <b/>
        <sz val="12"/>
        <color theme="1"/>
        <rFont val="Calibri"/>
        <family val="2"/>
      </rPr>
      <t>²</t>
    </r>
    <r>
      <rPr>
        <b/>
        <sz val="12"/>
        <color theme="1"/>
        <rFont val="Constantia"/>
        <family val="2"/>
      </rPr>
      <t>)</t>
    </r>
  </si>
  <si>
    <t>Pool</t>
  </si>
  <si>
    <t>1. How Many people live in your household and how much water your toilets use per flush?</t>
  </si>
  <si>
    <t>6. How many minutes in total will the tap run in your household each day for cleaning teeth?</t>
  </si>
  <si>
    <t>Water conservation</t>
  </si>
  <si>
    <t>Number of bath/ per week</t>
  </si>
  <si>
    <t>Toilet water usage - Liters per flush (L) - WELS website</t>
  </si>
  <si>
    <t>Weekly water usage (L) per person</t>
  </si>
  <si>
    <t>Weekly water usage per person</t>
  </si>
  <si>
    <t>Weekly water usage (L) - All households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</si>
</sst>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5" x14ac:knownFonts="1">
    <font>
      <sz val="11"/>
      <color theme="1"/>
      <name val="Franklin Gothic Book"/>
      <family val="2"/>
      <scheme val="minor"/>
    </font>
    <font>
      <sz val="20"/>
      <color theme="3"/>
      <name val="Constantia"/>
      <family val="2"/>
      <scheme val="major"/>
    </font>
    <font>
      <b/>
      <sz val="12"/>
      <color theme="1"/>
      <name val="Constantia"/>
      <family val="2"/>
      <scheme val="major"/>
    </font>
    <font>
      <sz val="11"/>
      <color theme="1"/>
      <name val="Franklin Gothic Book"/>
      <family val="2"/>
      <scheme val="minor"/>
    </font>
    <font>
      <sz val="11"/>
      <color rgb="FF006100"/>
      <name val="Franklin Gothic Book"/>
      <family val="2"/>
      <scheme val="minor"/>
    </font>
    <font>
      <b/>
      <sz val="12"/>
      <color theme="0"/>
      <name val="Constantia"/>
      <family val="2"/>
      <scheme val="major"/>
    </font>
    <font>
      <sz val="28"/>
      <color theme="3"/>
      <name val="Constantia"/>
      <family val="2"/>
      <scheme val="major"/>
    </font>
    <font>
      <b/>
      <sz val="16"/>
      <color rgb="FF006100"/>
      <name val="Franklin Gothic Book"/>
      <family val="2"/>
      <scheme val="minor"/>
    </font>
    <font>
      <b/>
      <sz val="22"/>
      <color rgb="FF006100"/>
      <name val="Franklin Gothic Book"/>
      <family val="2"/>
      <scheme val="minor"/>
    </font>
    <font>
      <sz val="8"/>
      <name val="Franklin Gothic Book"/>
      <family val="2"/>
      <scheme val="minor"/>
    </font>
    <font>
      <b/>
      <sz val="14"/>
      <color theme="0"/>
      <name val="Constantia"/>
      <family val="2"/>
      <scheme val="major"/>
    </font>
    <font>
      <b/>
      <sz val="11"/>
      <color theme="1"/>
      <name val="Franklin Gothic Book"/>
      <family val="2"/>
      <scheme val="minor"/>
    </font>
    <font>
      <b/>
      <sz val="12"/>
      <color theme="1"/>
      <name val="Calibri"/>
      <family val="2"/>
    </font>
    <font>
      <b/>
      <sz val="12"/>
      <color theme="1"/>
      <name val="Constantia"/>
      <family val="2"/>
    </font>
    <font>
      <b/>
      <sz val="18"/>
      <color theme="0"/>
      <name val="Constantia"/>
      <family val="2"/>
      <scheme val="major"/>
    </font>
  </fonts>
  <fills count="4">
    <fill>
      <patternFill patternType="none"/>
    </fill>
    <fill>
      <patternFill patternType="gray125"/>
    </fill>
    <fill>
      <patternFill patternType="solid">
        <fgColor theme="3"/>
        <bgColor indexed="64"/>
      </patternFill>
    </fill>
    <fill>
      <patternFill patternType="solid">
        <fgColor rgb="FFC6EFCE"/>
      </patternFill>
    </fill>
  </fills>
  <borders count="8">
    <border>
      <left/>
      <right/>
      <top/>
      <bottom/>
      <diagonal/>
    </border>
    <border>
      <left style="thin">
        <color theme="3"/>
      </left>
      <right style="thin">
        <color theme="5" tint="0.59996337778862885"/>
      </right>
      <top style="thin">
        <color theme="3"/>
      </top>
      <bottom style="thin">
        <color theme="3"/>
      </bottom>
      <diagonal/>
    </border>
    <border>
      <left style="thin">
        <color theme="5" tint="0.59996337778862885"/>
      </left>
      <right style="thin">
        <color theme="3"/>
      </right>
      <top style="thin">
        <color theme="3"/>
      </top>
      <bottom style="thin">
        <color theme="3"/>
      </bottom>
      <diagonal/>
    </border>
    <border>
      <left style="thin">
        <color theme="3"/>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3"/>
      </right>
      <top style="thin">
        <color theme="6" tint="0.59996337778862885"/>
      </top>
      <bottom style="thin">
        <color theme="6" tint="0.59996337778862885"/>
      </bottom>
      <diagonal/>
    </border>
    <border>
      <left style="thin">
        <color theme="3"/>
      </left>
      <right style="thin">
        <color theme="6" tint="0.59996337778862885"/>
      </right>
      <top style="thin">
        <color theme="6" tint="0.59996337778862885"/>
      </top>
      <bottom style="thick">
        <color theme="3"/>
      </bottom>
      <diagonal/>
    </border>
    <border>
      <left style="thin">
        <color theme="5" tint="0.59996337778862885"/>
      </left>
      <right style="thin">
        <color theme="5" tint="0.59996337778862885"/>
      </right>
      <top style="thin">
        <color theme="3"/>
      </top>
      <bottom style="thin">
        <color theme="3"/>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s>
  <cellStyleXfs count="3">
    <xf numFmtId="0" fontId="0" fillId="0" borderId="0"/>
    <xf numFmtId="9" fontId="3" fillId="0" borderId="0" applyFont="0" applyFill="0" applyBorder="0" applyAlignment="0" applyProtection="0"/>
    <xf numFmtId="0" fontId="4" fillId="3" borderId="0" applyNumberFormat="0" applyBorder="0" applyAlignment="0" applyProtection="0"/>
  </cellStyleXfs>
  <cellXfs count="30">
    <xf numFmtId="0" fontId="0" fillId="0" borderId="0" xfId="0"/>
    <xf numFmtId="0" fontId="1" fillId="0" borderId="0" xfId="0" applyFont="1"/>
    <xf numFmtId="0" fontId="0" fillId="0" borderId="0" xfId="0" applyAlignment="1">
      <alignment vertical="center"/>
    </xf>
    <xf numFmtId="0" fontId="0" fillId="0" borderId="0" xfId="0" applyAlignment="1">
      <alignment horizontal="left" vertical="center" indent="2"/>
    </xf>
    <xf numFmtId="0" fontId="2" fillId="0" borderId="0" xfId="0" applyFont="1" applyAlignment="1">
      <alignment horizontal="center" vertical="center"/>
    </xf>
    <xf numFmtId="1" fontId="0" fillId="0" borderId="0" xfId="0" applyNumberFormat="1" applyAlignment="1">
      <alignment horizontal="center" vertical="center"/>
    </xf>
    <xf numFmtId="0" fontId="0" fillId="0" borderId="0" xfId="0" applyAlignment="1">
      <alignment horizontal="left" vertical="center" wrapText="1" indent="2"/>
    </xf>
    <xf numFmtId="0" fontId="0" fillId="0" borderId="0" xfId="0" applyAlignment="1">
      <alignment horizontal="center" vertical="center"/>
    </xf>
    <xf numFmtId="1" fontId="4" fillId="3" borderId="0" xfId="2" applyNumberFormat="1" applyAlignment="1">
      <alignment horizontal="center" vertical="center"/>
    </xf>
    <xf numFmtId="0" fontId="2" fillId="0" borderId="0" xfId="0" applyFont="1" applyAlignment="1">
      <alignment horizontal="center" vertical="center" wrapText="1"/>
    </xf>
    <xf numFmtId="0" fontId="5" fillId="2" borderId="6" xfId="0" applyFont="1" applyFill="1" applyBorder="1" applyAlignment="1">
      <alignment horizontal="center" vertical="center" wrapText="1"/>
    </xf>
    <xf numFmtId="0" fontId="6" fillId="0" borderId="0" xfId="0" applyFont="1"/>
    <xf numFmtId="1" fontId="8" fillId="3" borderId="5" xfId="2" applyNumberFormat="1" applyFont="1" applyBorder="1" applyAlignment="1">
      <alignment horizontal="center" vertical="center" wrapText="1"/>
    </xf>
    <xf numFmtId="164" fontId="4" fillId="3" borderId="0" xfId="2" applyNumberFormat="1" applyAlignment="1">
      <alignment horizontal="center" vertical="center"/>
    </xf>
    <xf numFmtId="164" fontId="7" fillId="3" borderId="3" xfId="2" applyNumberFormat="1" applyFont="1" applyBorder="1" applyAlignment="1">
      <alignment horizontal="center" vertical="center" wrapText="1"/>
    </xf>
    <xf numFmtId="1" fontId="7" fillId="3" borderId="7" xfId="2" applyNumberFormat="1" applyFont="1" applyBorder="1" applyAlignment="1">
      <alignment horizontal="center" vertical="center"/>
    </xf>
    <xf numFmtId="164" fontId="7" fillId="3" borderId="7" xfId="2" applyNumberFormat="1" applyFont="1" applyBorder="1" applyAlignment="1">
      <alignment horizontal="center" vertical="center"/>
    </xf>
    <xf numFmtId="1" fontId="7" fillId="3" borderId="4" xfId="2" applyNumberFormat="1" applyFont="1" applyBorder="1" applyAlignment="1">
      <alignment horizontal="center" vertical="center"/>
    </xf>
    <xf numFmtId="9" fontId="7" fillId="3" borderId="3" xfId="1"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6" xfId="0" applyFont="1" applyFill="1" applyBorder="1" applyAlignment="1">
      <alignment horizontal="center" vertical="center" wrapText="1"/>
    </xf>
    <xf numFmtId="0" fontId="10" fillId="2" borderId="2" xfId="0" applyFont="1" applyFill="1" applyBorder="1" applyAlignment="1">
      <alignment horizontal="center" vertical="center"/>
    </xf>
    <xf numFmtId="1" fontId="4" fillId="3" borderId="0" xfId="2" applyNumberFormat="1" applyAlignment="1" applyProtection="1">
      <alignment horizontal="center" vertical="center"/>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wrapText="1"/>
      <protection locked="0"/>
    </xf>
    <xf numFmtId="164" fontId="0" fillId="0" borderId="0" xfId="0" applyNumberFormat="1" applyAlignment="1" applyProtection="1">
      <alignment horizontal="center" vertical="center"/>
      <protection locked="0"/>
    </xf>
    <xf numFmtId="0" fontId="14" fillId="2" borderId="2" xfId="0" applyFont="1" applyFill="1" applyBorder="1" applyAlignment="1">
      <alignment horizontal="center" vertical="center"/>
    </xf>
    <xf numFmtId="0" fontId="14" fillId="2" borderId="2" xfId="0" applyFont="1" applyFill="1" applyBorder="1" applyAlignment="1">
      <alignment horizontal="center" vertical="center" wrapText="1"/>
    </xf>
  </cellXfs>
  <cellStyles count="3">
    <cellStyle name="Good" xfId="2" builtinId="26"/>
    <cellStyle name="Normal" xfId="0" builtinId="0"/>
    <cellStyle name="Percent" xfId="1" builtinId="5"/>
  </cellStyles>
  <dxfs count="92">
    <dxf>
      <numFmt numFmtId="164" formatCod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protection locked="0" hidden="0"/>
    </dxf>
    <dxf>
      <alignment horizontal="center" vertical="center" textRotation="0" wrapText="1"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64" formatCod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alignment horizontal="center" vertical="center" textRotation="0" wrapText="0"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64" formatCod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protection locked="0" hidden="0"/>
    </dxf>
    <dxf>
      <alignment horizontal="center" vertical="center" textRotation="0" wrapText="1"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64" formatCod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64" formatCode="0.0"/>
      <alignment horizontal="center" vertical="center" textRotation="0" wrapText="0" indent="0" justifyLastLine="0" shrinkToFit="0" readingOrder="0"/>
    </dxf>
    <dxf>
      <numFmt numFmtId="165" formatCode="&quot;$&quot;#,##0.00"/>
      <alignment horizontal="center" vertical="center" textRotation="0" wrapText="0" indent="0" justifyLastLine="0" shrinkToFit="0" readingOrder="0"/>
    </dxf>
    <dxf>
      <numFmt numFmtId="1" formatCode="0"/>
      <alignment horizontal="center" vertical="center" textRotation="0" wrapText="0" indent="0" justifyLastLine="0" shrinkToFit="0" readingOrder="0"/>
      <protection locked="0" hidden="0"/>
    </dxf>
    <dxf>
      <alignment horizontal="left" vertical="center" textRotation="0" wrapText="1"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alignment horizontal="center" vertical="center" textRotation="0" wrapText="0"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64" formatCod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64" formatCode="0.0"/>
      <alignment horizontal="center" vertical="center" textRotation="0" wrapText="0"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alignment horizontal="center" vertical="center" textRotation="0" wrapText="0" indent="0" justifyLastLine="0" shrinkToFit="0" readingOrder="0"/>
      <protection locked="0" hidden="0"/>
    </dxf>
    <dxf>
      <alignment horizontal="left" vertical="center" textRotation="0" wrapText="1"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64" formatCod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64" formatCode="0.0"/>
      <alignment horizontal="center" vertical="center" textRotation="0" wrapText="0"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alignment horizontal="center" vertical="center" textRotation="0" wrapText="0" indent="0" justifyLastLine="0" shrinkToFit="0" readingOrder="0"/>
      <protection locked="0" hidden="0"/>
    </dxf>
    <dxf>
      <alignment horizontal="left" vertical="center" textRotation="0" wrapText="1"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64" formatCod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64" formatCode="0.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64" formatCode="0.0"/>
      <alignment horizontal="center" vertical="center" textRotation="0" wrapText="0"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 formatCode="0"/>
      <alignment horizontal="center" vertical="center" textRotation="0" wrapText="0"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64" formatCode="0.0"/>
      <alignment horizontal="center" vertical="center" textRotation="0" wrapText="0" indent="0" justifyLastLine="0" shrinkToFit="0" readingOrder="0"/>
    </dxf>
    <dxf>
      <numFmt numFmtId="165" formatCode="&quot;$&quot;#,##0.00"/>
      <alignment horizontal="center" vertical="center" textRotation="0" wrapText="0" indent="0" justifyLastLine="0" shrinkToFit="0" readingOrder="0"/>
    </dxf>
    <dxf>
      <alignment horizontal="center" vertical="center" textRotation="0" wrapText="0" indent="0" justifyLastLine="0" shrinkToFit="0" readingOrder="0"/>
      <protection locked="0" hidden="0"/>
    </dxf>
    <dxf>
      <alignment horizontal="left" vertical="center" textRotation="0" wrapText="0"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numFmt numFmtId="165" formatCode="&quot;$&quot;#,##0.00"/>
      <alignment horizontal="center" vertical="center" textRotation="0" wrapText="0" indent="0" justifyLastLine="0" shrinkToFit="0" readingOrder="0"/>
      <protection locked="1"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left" vertical="center" textRotation="0" wrapText="1" indent="2" justifyLastLine="0" shrinkToFit="0" readingOrder="0"/>
    </dxf>
    <dxf>
      <alignment vertical="center" textRotation="0" wrapText="0" indent="0" justifyLastLine="0" shrinkToFit="0" readingOrder="0"/>
    </dxf>
    <dxf>
      <font>
        <b/>
        <strike val="0"/>
        <outline val="0"/>
        <shadow val="0"/>
        <u val="none"/>
        <vertAlign val="baseline"/>
        <sz val="12"/>
        <color theme="1"/>
        <name val="Constantia"/>
        <family val="2"/>
        <scheme val="major"/>
      </font>
      <alignment horizontal="general" vertical="center" textRotation="0" wrapText="0" indent="0" justifyLastLine="0" shrinkToFit="0" readingOrder="0"/>
    </dxf>
    <dxf>
      <fill>
        <patternFill>
          <bgColor theme="0" tint="-4.9989318521683403E-2"/>
        </patternFill>
      </fill>
    </dxf>
    <dxf>
      <font>
        <b val="0"/>
        <i val="0"/>
        <strike val="0"/>
        <color theme="0"/>
      </font>
      <fill>
        <gradientFill degree="90">
          <stop position="0">
            <color theme="3"/>
          </stop>
          <stop position="1">
            <color theme="3" tint="-0.25098422193060094"/>
          </stop>
        </gradient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00000000-0011-0000-FFFF-FFFF00000000}">
      <tableStyleElement type="wholeTable" dxfId="91"/>
      <tableStyleElement type="headerRow" dxfId="90"/>
      <tableStyleElement type="secondRowStripe" dxfId="8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AU"/>
              <a:t>Daily</a:t>
            </a:r>
            <a:r>
              <a:rPr lang="en-AU" baseline="0"/>
              <a:t> water usage</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DC0F-47FB-B90B-07FFC5C896A2}"/>
              </c:ext>
            </c:extLst>
          </c:dPt>
          <c:dPt>
            <c:idx val="1"/>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DC0F-47FB-B90B-07FFC5C896A2}"/>
              </c:ext>
            </c:extLst>
          </c:dPt>
          <c:dPt>
            <c:idx val="2"/>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DC0F-47FB-B90B-07FFC5C896A2}"/>
              </c:ext>
            </c:extLst>
          </c:dPt>
          <c:dPt>
            <c:idx val="3"/>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DC0F-47FB-B90B-07FFC5C896A2}"/>
              </c:ext>
            </c:extLst>
          </c:dPt>
          <c:dPt>
            <c:idx val="4"/>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DC0F-47FB-B90B-07FFC5C896A2}"/>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'Water Usage Calculator'!$B$66:$B$70</c15:sqref>
                  </c15:fullRef>
                </c:ext>
              </c:extLst>
              <c:f>'Water Usage Calculator'!$B$66:$B$70</c:f>
              <c:strCache>
                <c:ptCount val="5"/>
                <c:pt idx="0">
                  <c:v>Toilet (L)</c:v>
                </c:pt>
                <c:pt idx="1">
                  <c:v>Bathroom (L)</c:v>
                </c:pt>
                <c:pt idx="2">
                  <c:v>Laundry (L)</c:v>
                </c:pt>
                <c:pt idx="3">
                  <c:v>Kitchen (L)</c:v>
                </c:pt>
                <c:pt idx="4">
                  <c:v>Garden and others (L)</c:v>
                </c:pt>
              </c:strCache>
            </c:strRef>
          </c:cat>
          <c:val>
            <c:numRef>
              <c:extLst>
                <c:ext xmlns:c15="http://schemas.microsoft.com/office/drawing/2012/chart" uri="{02D57815-91ED-43cb-92C2-25804820EDAC}">
                  <c15:fullRef>
                    <c15:sqref>'Water Usage Calculator'!$D$66:$D$70</c15:sqref>
                  </c15:fullRef>
                </c:ext>
              </c:extLst>
              <c:f>'Water Usage Calculator'!$D$66:$D$70</c:f>
              <c:numCache>
                <c:formatCode>0%</c:formatCode>
                <c:ptCount val="5"/>
                <c:pt idx="0">
                  <c:v>0</c:v>
                </c:pt>
                <c:pt idx="1">
                  <c:v>0</c:v>
                </c:pt>
                <c:pt idx="2">
                  <c:v>0</c:v>
                </c:pt>
                <c:pt idx="3">
                  <c:v>1</c:v>
                </c:pt>
                <c:pt idx="4">
                  <c:v>0</c:v>
                </c:pt>
              </c:numCache>
            </c:numRef>
          </c:val>
          <c:extLst>
            <c:ext xmlns:c16="http://schemas.microsoft.com/office/drawing/2014/chart" uri="{C3380CC4-5D6E-409C-BE32-E72D297353CC}">
              <c16:uniqueId val="{00000000-DC2F-4CFF-B397-E48D1A823E78}"/>
            </c:ext>
          </c:extLst>
        </c:ser>
        <c:dLbls>
          <c:dLblPos val="ctr"/>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1"/>
                <c:order val="1"/>
                <c:dPt>
                  <c:idx val="0"/>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DC0F-47FB-B90B-07FFC5C896A2}"/>
                    </c:ext>
                  </c:extLst>
                </c:dPt>
                <c:dPt>
                  <c:idx val="1"/>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DC0F-47FB-B90B-07FFC5C896A2}"/>
                    </c:ext>
                  </c:extLst>
                </c:dPt>
                <c:dPt>
                  <c:idx val="2"/>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DC0F-47FB-B90B-07FFC5C896A2}"/>
                    </c:ext>
                  </c:extLst>
                </c:dPt>
                <c:dPt>
                  <c:idx val="3"/>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DC0F-47FB-B90B-07FFC5C896A2}"/>
                    </c:ext>
                  </c:extLst>
                </c:dPt>
                <c:dPt>
                  <c:idx val="4"/>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DC0F-47FB-B90B-07FFC5C896A2}"/>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uri="{CE6537A1-D6FC-4f65-9D91-7224C49458BB}"/>
                  </c:extLst>
                </c:dLbls>
                <c:cat>
                  <c:strRef>
                    <c:extLst>
                      <c:ext uri="{02D57815-91ED-43cb-92C2-25804820EDAC}">
                        <c15:fullRef>
                          <c15:sqref>'Water Usage Calculator'!$B$66:$B$70</c15:sqref>
                        </c15:fullRef>
                        <c15:formulaRef>
                          <c15:sqref>'Water Usage Calculator'!$B$66:$B$70</c15:sqref>
                        </c15:formulaRef>
                      </c:ext>
                    </c:extLst>
                    <c:strCache>
                      <c:ptCount val="5"/>
                      <c:pt idx="0">
                        <c:v>Toilet (L)</c:v>
                      </c:pt>
                      <c:pt idx="1">
                        <c:v>Bathroom (L)</c:v>
                      </c:pt>
                      <c:pt idx="2">
                        <c:v>Laundry (L)</c:v>
                      </c:pt>
                      <c:pt idx="3">
                        <c:v>Kitchen (L)</c:v>
                      </c:pt>
                      <c:pt idx="4">
                        <c:v>Garden and others (L)</c:v>
                      </c:pt>
                    </c:strCache>
                  </c:strRef>
                </c:cat>
                <c:val>
                  <c:numRef>
                    <c:extLst>
                      <c:ext uri="{02D57815-91ED-43cb-92C2-25804820EDAC}">
                        <c15:fullRef>
                          <c15:sqref>'Water Usage Calculator'!$D$66:$D$71</c15:sqref>
                        </c15:fullRef>
                        <c15:formulaRef>
                          <c15:sqref>'Water Usage Calculator'!$D$66:$D$70</c15:sqref>
                        </c15:formulaRef>
                      </c:ext>
                    </c:extLst>
                    <c:numCache>
                      <c:formatCode>0%</c:formatCode>
                      <c:ptCount val="5"/>
                      <c:pt idx="0">
                        <c:v>0</c:v>
                      </c:pt>
                      <c:pt idx="1">
                        <c:v>0</c:v>
                      </c:pt>
                      <c:pt idx="2">
                        <c:v>0</c:v>
                      </c:pt>
                      <c:pt idx="3">
                        <c:v>1</c:v>
                      </c:pt>
                      <c:pt idx="4">
                        <c:v>0</c:v>
                      </c:pt>
                    </c:numCache>
                  </c:numRef>
                </c:val>
                <c:extLst>
                  <c:ext uri="{02D57815-91ED-43cb-92C2-25804820EDAC}">
                    <c15:categoryFilterExceptions/>
                  </c:ext>
                  <c:ext xmlns:c16="http://schemas.microsoft.com/office/drawing/2014/chart" uri="{C3380CC4-5D6E-409C-BE32-E72D297353CC}">
                    <c16:uniqueId val="{00000001-DC2F-4CFF-B397-E48D1A823E78}"/>
                  </c:ext>
                </c:extLst>
              </c15:ser>
            </c15:filteredPieSeries>
          </c:ext>
        </c:extLst>
      </c:pieChart>
      <c:spPr>
        <a:noFill/>
        <a:ln>
          <a:noFill/>
        </a:ln>
        <a:effectLst/>
      </c:spPr>
    </c:plotArea>
    <c:legend>
      <c:legendPos val="r"/>
      <c:overlay val="0"/>
      <c:spPr>
        <a:solidFill>
          <a:schemeClr val="bg1">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microsoft.com/office/2007/relationships/hdphoto" Target="../media/hdphoto1.wdp"/><Relationship Id="rId1" Type="http://schemas.openxmlformats.org/officeDocument/2006/relationships/image" Target="../media/image1.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140970</xdr:rowOff>
    </xdr:from>
    <xdr:to>
      <xdr:col>5</xdr:col>
      <xdr:colOff>0</xdr:colOff>
      <xdr:row>1</xdr:row>
      <xdr:rowOff>0</xdr:rowOff>
    </xdr:to>
    <xdr:pic>
      <xdr:nvPicPr>
        <xdr:cNvPr id="2" name="Picture 1" descr="Abstract Image" title="Banner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a:stretch/>
      </xdr:blipFill>
      <xdr:spPr>
        <a:xfrm>
          <a:off x="152400" y="140970"/>
          <a:ext cx="10334625" cy="1325880"/>
        </a:xfrm>
        <a:prstGeom prst="rect">
          <a:avLst/>
        </a:prstGeom>
      </xdr:spPr>
    </xdr:pic>
    <xdr:clientData/>
  </xdr:twoCellAnchor>
  <xdr:twoCellAnchor>
    <xdr:from>
      <xdr:col>1</xdr:col>
      <xdr:colOff>9525</xdr:colOff>
      <xdr:row>0</xdr:row>
      <xdr:rowOff>140803</xdr:rowOff>
    </xdr:from>
    <xdr:to>
      <xdr:col>4</xdr:col>
      <xdr:colOff>1656</xdr:colOff>
      <xdr:row>0</xdr:row>
      <xdr:rowOff>742950</xdr:rowOff>
    </xdr:to>
    <xdr:sp macro="" textlink="">
      <xdr:nvSpPr>
        <xdr:cNvPr id="3" name="TextBox 1" descr="Company Name" title="Title 1">
          <a:extLst>
            <a:ext uri="{FF2B5EF4-FFF2-40B4-BE49-F238E27FC236}">
              <a16:creationId xmlns:a16="http://schemas.microsoft.com/office/drawing/2014/main" id="{00000000-0008-0000-0000-000003000000}"/>
            </a:ext>
          </a:extLst>
        </xdr:cNvPr>
        <xdr:cNvSpPr txBox="1"/>
      </xdr:nvSpPr>
      <xdr:spPr>
        <a:xfrm>
          <a:off x="161925" y="140803"/>
          <a:ext cx="7612131" cy="602147"/>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algn="l"/>
          <a:r>
            <a:rPr lang="en-US" sz="2400">
              <a:solidFill>
                <a:schemeClr val="bg1"/>
              </a:solidFill>
              <a:latin typeface="+mj-lt"/>
            </a:rPr>
            <a:t>Water usage calculator</a:t>
          </a:r>
        </a:p>
      </xdr:txBody>
    </xdr:sp>
    <xdr:clientData/>
  </xdr:twoCellAnchor>
  <xdr:twoCellAnchor>
    <xdr:from>
      <xdr:col>1</xdr:col>
      <xdr:colOff>27214</xdr:colOff>
      <xdr:row>0</xdr:row>
      <xdr:rowOff>695326</xdr:rowOff>
    </xdr:from>
    <xdr:to>
      <xdr:col>1</xdr:col>
      <xdr:colOff>2650434</xdr:colOff>
      <xdr:row>1</xdr:row>
      <xdr:rowOff>2722</xdr:rowOff>
    </xdr:to>
    <xdr:sp macro="" textlink="">
      <xdr:nvSpPr>
        <xdr:cNvPr id="4" name="TextBox 2" descr="Company Address" title="Title 2">
          <a:extLst>
            <a:ext uri="{FF2B5EF4-FFF2-40B4-BE49-F238E27FC236}">
              <a16:creationId xmlns:a16="http://schemas.microsoft.com/office/drawing/2014/main" id="{00000000-0008-0000-0000-000004000000}"/>
            </a:ext>
          </a:extLst>
        </xdr:cNvPr>
        <xdr:cNvSpPr txBox="1"/>
      </xdr:nvSpPr>
      <xdr:spPr>
        <a:xfrm>
          <a:off x="179614" y="695326"/>
          <a:ext cx="2623220" cy="774246"/>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algn="l"/>
          <a:r>
            <a:rPr lang="en-US" sz="1200" b="0">
              <a:solidFill>
                <a:schemeClr val="bg1"/>
              </a:solidFill>
              <a:latin typeface="+mn-lt"/>
            </a:rPr>
            <a:t>Created</a:t>
          </a:r>
          <a:r>
            <a:rPr lang="en-US" sz="1200" b="0" baseline="0">
              <a:solidFill>
                <a:schemeClr val="bg1"/>
              </a:solidFill>
              <a:latin typeface="+mn-lt"/>
            </a:rPr>
            <a:t> by Dr Mehdi Amirkhani</a:t>
          </a:r>
        </a:p>
        <a:p>
          <a:pPr marL="0" algn="l"/>
          <a:r>
            <a:rPr lang="en-US" sz="1000" baseline="0">
              <a:solidFill>
                <a:schemeClr val="bg1"/>
              </a:solidFill>
              <a:latin typeface="+mn-lt"/>
            </a:rPr>
            <a:t>mehdi@abiandesign.com.au</a:t>
          </a:r>
        </a:p>
        <a:p>
          <a:pPr marL="0" algn="l"/>
          <a:r>
            <a:rPr lang="en-US" sz="1000" baseline="0">
              <a:solidFill>
                <a:schemeClr val="bg1"/>
              </a:solidFill>
              <a:latin typeface="+mn-lt"/>
            </a:rPr>
            <a:t>Last revision: 4th August 2020</a:t>
          </a:r>
        </a:p>
        <a:p>
          <a:pPr marL="0" algn="l"/>
          <a:r>
            <a:rPr lang="en-US" sz="1000" baseline="0">
              <a:solidFill>
                <a:schemeClr val="bg1"/>
              </a:solidFill>
              <a:latin typeface="+mn-lt"/>
            </a:rPr>
            <a:t>© 2024 - www.abiandesign.com.au</a:t>
          </a:r>
          <a:endParaRPr lang="en-US" sz="1000">
            <a:solidFill>
              <a:schemeClr val="bg1"/>
            </a:solidFill>
            <a:latin typeface="+mn-lt"/>
          </a:endParaRPr>
        </a:p>
      </xdr:txBody>
    </xdr:sp>
    <xdr:clientData/>
  </xdr:twoCellAnchor>
  <xdr:twoCellAnchor>
    <xdr:from>
      <xdr:col>1</xdr:col>
      <xdr:colOff>19049</xdr:colOff>
      <xdr:row>72</xdr:row>
      <xdr:rowOff>104775</xdr:rowOff>
    </xdr:from>
    <xdr:to>
      <xdr:col>3</xdr:col>
      <xdr:colOff>828674</xdr:colOff>
      <xdr:row>92</xdr:row>
      <xdr:rowOff>28575</xdr:rowOff>
    </xdr:to>
    <xdr:graphicFrame macro="">
      <xdr:nvGraphicFramePr>
        <xdr:cNvPr id="5" name="Chart 4">
          <a:extLst>
            <a:ext uri="{FF2B5EF4-FFF2-40B4-BE49-F238E27FC236}">
              <a16:creationId xmlns:a16="http://schemas.microsoft.com/office/drawing/2014/main" id="{C77BC08B-48B8-459C-8ECD-1B7951F076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1466850</xdr:colOff>
      <xdr:row>0</xdr:row>
      <xdr:rowOff>323850</xdr:rowOff>
    </xdr:from>
    <xdr:to>
      <xdr:col>4</xdr:col>
      <xdr:colOff>1747218</xdr:colOff>
      <xdr:row>0</xdr:row>
      <xdr:rowOff>1343025</xdr:rowOff>
    </xdr:to>
    <xdr:pic>
      <xdr:nvPicPr>
        <xdr:cNvPr id="7" name="Picture 6">
          <a:extLst>
            <a:ext uri="{FF2B5EF4-FFF2-40B4-BE49-F238E27FC236}">
              <a16:creationId xmlns:a16="http://schemas.microsoft.com/office/drawing/2014/main" id="{D8CB84F1-E2DE-C531-2529-C34A682377D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77175" y="323850"/>
          <a:ext cx="2433018" cy="1019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InvoiceDetails" displayName="Table_InvoiceDetails" ref="B4:E5" totalsRowShown="0" headerRowDxfId="88" dataDxfId="87">
  <tableColumns count="4">
    <tableColumn id="1" xr3:uid="{00000000-0010-0000-0000-000001000000}" name="Item Description" dataDxfId="86"/>
    <tableColumn id="3" xr3:uid="{18A1CE57-144A-4581-B166-F1B8FF4BCD7C}" name="Number of people in your household" dataDxfId="85"/>
    <tableColumn id="4" xr3:uid="{46291377-E029-4CB5-AF8A-267013E902E2}" name="Toilet water usage - Liters per flush (L) - WELS website" dataDxfId="84"/>
    <tableColumn id="2" xr3:uid="{00000000-0010-0000-0000-000002000000}" name="Weekly water usage" dataDxfId="83" dataCellStyle="Good"/>
  </tableColumns>
  <tableStyleInfo name="Business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4D7E2C7-DD7C-47F4-887D-BA3C00002EDC}" name="Table_InvoiceDetails4612" displayName="Table_InvoiceDetails4612" ref="B11:D12" totalsRowShown="0" headerRowDxfId="40" dataDxfId="39">
  <tableColumns count="3">
    <tableColumn id="1" xr3:uid="{B4155D98-2C37-41C7-9A9E-ED84EC3FC242}" name="Item Description" dataDxfId="38"/>
    <tableColumn id="3" xr3:uid="{1BE28CC7-824B-4B41-A183-CB361EA537BB}" name="Number of handbasin usage per week" dataDxfId="37"/>
    <tableColumn id="4" xr3:uid="{D64F96F8-5190-48D6-BC90-2C81EBD2442B}" name="Weekly water usage" dataDxfId="36" dataCellStyle="Good">
      <calculatedColumnFormula>SUM(Table_InvoiceDetails4612[[#This Row],[Number of handbasin usage per week]]*5)</calculatedColumnFormula>
    </tableColumn>
  </tableColumns>
  <tableStyleInfo name="Business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A3C33A0-DE8C-4D0E-9799-7914714A70CA}" name="Table_InvoiceDetails314" displayName="Table_InvoiceDetails314" ref="B18:C19" totalsRowShown="0" headerRowDxfId="35" dataDxfId="34">
  <tableColumns count="2">
    <tableColumn id="1" xr3:uid="{2FE3FF05-7661-4C83-9413-19707FDDF30B}" name="Item Description" dataDxfId="33"/>
    <tableColumn id="3" xr3:uid="{8C89B4DD-8632-4A32-8DBC-48236C4ECB18}" name="Brush teath with tap running " dataDxfId="32"/>
  </tableColumns>
  <tableStyleInfo name="Business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A319ADD-B2A0-43C8-8151-4C4531DAE908}" name="Table_InvoiceDetails31415" displayName="Table_InvoiceDetails31415" ref="B25:E26" totalsRowShown="0" headerRowDxfId="31" dataDxfId="30">
  <tableColumns count="4">
    <tableColumn id="1" xr3:uid="{A2312871-C2DC-4E08-9FC3-C528FF8438A8}" name="Item Description" dataDxfId="29"/>
    <tableColumn id="3" xr3:uid="{801972D9-D16B-43A6-B713-BFA9EBD99BAA}" name="Water conservation" dataDxfId="28"/>
    <tableColumn id="2" xr3:uid="{F3C757BB-5767-43E8-9263-A4FB4E0E6CD4}" name="Weekly water usage" dataDxfId="27" dataCellStyle="Good">
      <calculatedColumnFormula>IF(Table_InvoiceDetails31415[[#This Row],[Water conservation]]="Yes",670,1100)</calculatedColumnFormula>
    </tableColumn>
    <tableColumn id="5" xr3:uid="{B6D34F55-C979-4683-B91D-FCCF71AC2460}" name="Daily water usage" dataDxfId="26" dataCellStyle="Good">
      <calculatedColumnFormula>SUM(Table_InvoiceDetails31415[[#This Row],[Weekly water usage]]/7)</calculatedColumnFormula>
    </tableColumn>
  </tableColumns>
  <tableStyleInfo name="Business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0389439-DEC8-4FA1-B0A7-8337542F1940}" name="Table_InvoiceDetails461216" displayName="Table_InvoiceDetails461216" ref="B14:E15" totalsRowShown="0" headerRowDxfId="25" dataDxfId="24">
  <tableColumns count="4">
    <tableColumn id="1" xr3:uid="{4E09ADAF-06A6-44FE-8DC4-76C9DE490B57}" name="Item Description" dataDxfId="23"/>
    <tableColumn id="3" xr3:uid="{EF0C7D18-0E8D-488B-AEEF-18BAE8EE99BF}" name="leaky taps" dataDxfId="22"/>
    <tableColumn id="4" xr3:uid="{7B65C040-B1B8-44A7-AFA4-27B21BF1F376}" name="Weekly water usage" dataDxfId="21" dataCellStyle="Good">
      <calculatedColumnFormula>IF(Table_InvoiceDetails461216[[#This Row],[leaky taps]]="Yes",7*200,0)</calculatedColumnFormula>
    </tableColumn>
    <tableColumn id="5" xr3:uid="{0C556012-5BD4-4908-9845-B2E36DF64913}" name="Daily water usage" dataDxfId="20" dataCellStyle="Good">
      <calculatedColumnFormula array="1">SUM((Table_InvoiceDetails4612[Weekly water usage]+Table_InvoiceDetails461216[[#This Row],[Weekly water usage]])/7)</calculatedColumnFormula>
    </tableColumn>
  </tableColumns>
  <tableStyleInfo name="Business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E6CBD80-F146-49EA-BDBF-6ACE942F721D}" name="Table_InvoiceDetails46121718" displayName="Table_InvoiceDetails46121718" ref="B54:F55" totalsRowShown="0" headerRowDxfId="19" dataDxfId="18">
  <tableColumns count="5">
    <tableColumn id="1" xr3:uid="{5045FB14-2B34-4D28-9B5A-7D445DBD377F}" name="Item Description" dataDxfId="17"/>
    <tableColumn id="5" xr3:uid="{8CC36E48-5756-429A-8590-B4AC576B4BE5}" name="Do you have garden" dataDxfId="16"/>
    <tableColumn id="3" xr3:uid="{8317AACA-5E88-4EAE-8E7E-EB8B17A12CFD}" name="Try to save water for gardening" dataDxfId="15"/>
    <tableColumn id="4" xr3:uid="{6D9EC43D-5D56-4F0D-AB42-26A44CD52B39}" name="Weekly water usage" dataDxfId="14" dataCellStyle="Good">
      <calculatedColumnFormula>IF(Table_InvoiceDetails46121718[[#This Row],[Try to save water for gardening]]="Yes",651*Sheet1!A5,1116*Sheet1!A5)</calculatedColumnFormula>
    </tableColumn>
    <tableColumn id="6" xr3:uid="{151007B0-F048-4989-87E6-B88A1E86790E}" name="Daily water usage" dataDxfId="13" dataCellStyle="Good">
      <calculatedColumnFormula>SUM(Table_InvoiceDetails46121718[[#This Row],[Weekly water usage]]/7)</calculatedColumnFormula>
    </tableColumn>
  </tableColumns>
  <tableStyleInfo name="Business Tabl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D13949B-5A1A-4F83-A67B-9B5C1BA4BC56}" name="Table_InvoiceDetails31421" displayName="Table_InvoiceDetails31421" ref="B21:E22" totalsRowShown="0" headerRowDxfId="12" dataDxfId="11">
  <tableColumns count="4">
    <tableColumn id="1" xr3:uid="{94165967-BFD2-4199-8ED4-4583719BB457}" name="Item Description" dataDxfId="10"/>
    <tableColumn id="3" xr3:uid="{8B5374DE-E26F-43BC-847F-EC4D35069D2A}" name="Brush teath with tap running (minutes)/ all households/ each day" dataDxfId="9"/>
    <tableColumn id="5" xr3:uid="{154279A1-D5E9-4DC1-966E-953E4D5397A5}" name="Weekly water usage" dataDxfId="8" dataCellStyle="Good">
      <calculatedColumnFormula array="1">IF(Sheet1!B5=1,Table_InvoiceDetails31421[[#This Row],[Brush teath with tap running (minutes)/ all households/ each day]]*35,Table_InvoiceDetails[Number of people in your household]*14)</calculatedColumnFormula>
    </tableColumn>
    <tableColumn id="6" xr3:uid="{D8E6317E-7F2A-4471-B920-9CC6E752BA48}" name="Daily water usage" dataDxfId="7" dataCellStyle="Good">
      <calculatedColumnFormula>SUM(Table_InvoiceDetails31421[[#This Row],[Weekly water usage]]/7)</calculatedColumnFormula>
    </tableColumn>
  </tableColumns>
  <tableStyleInfo name="Business Tabl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7087086-7CD5-464C-9151-0B855421DF6E}" name="Table_InvoiceDetails461217188" displayName="Table_InvoiceDetails461217188" ref="B58:F59" totalsRowShown="0" headerRowDxfId="6" dataDxfId="5">
  <tableColumns count="5">
    <tableColumn id="1" xr3:uid="{53134495-2A00-43FA-B4FF-808318DC6F0C}" name="Item Description" dataDxfId="4"/>
    <tableColumn id="5" xr3:uid="{355BEBF3-29ED-4F23-9300-273FA5AC554B}" name="Do you have a pool" dataDxfId="3"/>
    <tableColumn id="3" xr3:uid="{A5B09999-EACB-4F09-A68C-49A1EE059609}" name="Surface area (m²)" dataDxfId="2"/>
    <tableColumn id="4" xr3:uid="{0DB083CB-ECE8-4E59-8766-D28D44EABAB5}" name="Weekly water usage" dataDxfId="1" dataCellStyle="Good">
      <calculatedColumnFormula>IF(Table_InvoiceDetails461217188[[#This Row],[Do you have a pool]]="Yes",Table_InvoiceDetails461217188[[#This Row],[Surface area (m²)]]*12.7,0)</calculatedColumnFormula>
    </tableColumn>
    <tableColumn id="6" xr3:uid="{98A0E620-D0A0-4CF7-A333-676ED6CA292F}" name="Daily water usage" dataDxfId="0" dataCellStyle="Good">
      <calculatedColumnFormula>SUM(Table_InvoiceDetails461217188[[#This Row],[Weekly water usage]]/7)</calculatedColumnFormula>
    </tableColumn>
  </tableColumns>
  <tableStyleInfo name="Business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82F6EA-F8D3-42E2-BD46-24B429249A2E}" name="Table_InvoiceDetails3" displayName="Table_InvoiceDetails3" ref="B7:E8" totalsRowShown="0" headerRowDxfId="82" dataDxfId="81">
  <tableColumns count="4">
    <tableColumn id="1" xr3:uid="{61628A4E-DA69-48DB-B2A6-C1B1FE47CB87}" name="Item Description" dataDxfId="80"/>
    <tableColumn id="3" xr3:uid="{3DA4512E-16FE-4E5E-A2A0-7FD9A8B21F1B}" name="Leaky toilet" dataDxfId="79"/>
    <tableColumn id="2" xr3:uid="{15C26340-1C3C-43A3-BD59-C700E6BEE0E3}" name="Weekly toilet leakage" dataDxfId="78" dataCellStyle="Good">
      <calculatedColumnFormula>IF(Table_InvoiceDetails3[[#This Row],[Leaky toilet]]="Yes",308,0)</calculatedColumnFormula>
    </tableColumn>
    <tableColumn id="5" xr3:uid="{CBD1D2CA-99ED-4801-BDE4-969DDA39B207}" name="Overal daily water usage" dataDxfId="77" dataCellStyle="Good">
      <calculatedColumnFormula array="1">SUM((Table_InvoiceDetails3[[#This Row],[Weekly toilet leakage]]+Table_InvoiceDetails[Weekly water usage])/7)</calculatedColumnFormula>
    </tableColumn>
  </tableColumns>
  <tableStyleInfo name="Business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147504D-28D0-4BF7-9FB8-F7CDB6767165}" name="Table_InvoiceDetails4" displayName="Table_InvoiceDetails4" ref="B29:C30" totalsRowShown="0" headerRowDxfId="76" dataDxfId="75">
  <tableColumns count="2">
    <tableColumn id="1" xr3:uid="{CA5320A1-9F9A-4003-9B66-E78DE3B24302}" name="Item Description" dataDxfId="74"/>
    <tableColumn id="3" xr3:uid="{50859AFF-2D1D-42E9-96A5-14C123D9B2E9}" name="Average daily shower time (minutes)/ all households" dataDxfId="73"/>
  </tableColumns>
  <tableStyleInfo name="Business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FBE2DED-A1AF-479C-BCBA-B0F05284E1DD}" name="Table_InvoiceDetails45" displayName="Table_InvoiceDetails45" ref="B32:E33" totalsRowShown="0" headerRowDxfId="72" dataDxfId="71">
  <tableColumns count="4">
    <tableColumn id="1" xr3:uid="{69C33E62-E29D-4D2D-B23E-EA2D98766C69}" name="Item Description" dataDxfId="70"/>
    <tableColumn id="3" xr3:uid="{A695A6C5-4B20-409C-A415-16A25D43E66D}" name="Water consumption (L) - WELS website" dataDxfId="69"/>
    <tableColumn id="4" xr3:uid="{D58C9F99-9BD7-4943-81F9-C4B8581B92A2}" name="Weekly water usage" dataDxfId="68" dataCellStyle="Good">
      <calculatedColumnFormula array="1">SUM(7*Table_InvoiceDetails45[[#This Row],[Water consumption (L) - WELS website]]*Table_InvoiceDetails4[Average daily shower time (minutes)/ all households])</calculatedColumnFormula>
    </tableColumn>
    <tableColumn id="5" xr3:uid="{ED8C9CFF-E7E4-458F-A303-8E19063B2352}" name="Daily water usage" dataDxfId="67" dataCellStyle="Good">
      <calculatedColumnFormula>SUM(Table_InvoiceDetails45[[#This Row],[Weekly water usage]]/7)</calculatedColumnFormula>
    </tableColumn>
  </tableColumns>
  <tableStyleInfo name="Business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6421A8E-EA43-4636-8F24-B22B3D91F17A}" name="Table_InvoiceDetails46" displayName="Table_InvoiceDetails46" ref="B36:E37" totalsRowShown="0" headerRowDxfId="66" dataDxfId="65">
  <tableColumns count="4">
    <tableColumn id="1" xr3:uid="{E3A51C9E-F053-4DB5-A47F-4A39FC1B3898}" name="Item Description" dataDxfId="64"/>
    <tableColumn id="3" xr3:uid="{91D98A34-B893-406B-BC9D-F044D025A4E8}" name="Number of bath/ per week" dataDxfId="63"/>
    <tableColumn id="4" xr3:uid="{DEF5928F-48D0-4134-866F-5DD888929E0B}" name="Weekly water usage" dataDxfId="62" dataCellStyle="Good">
      <calculatedColumnFormula>SUM(Table_InvoiceDetails46[[#This Row],[Number of bath/ per week]]*96)</calculatedColumnFormula>
    </tableColumn>
    <tableColumn id="5" xr3:uid="{15B9F277-74AF-419A-87E8-F75CD26E0D57}" name="Daily water usage" dataDxfId="61" dataCellStyle="Good">
      <calculatedColumnFormula>SUM(Table_InvoiceDetails46[[#This Row],[Weekly water usage]]/7)</calculatedColumnFormula>
    </tableColumn>
  </tableColumns>
  <tableStyleInfo name="Business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7289049-43E0-43D4-AB37-AECA95FF9DA1}" name="Table_InvoiceDetails7" displayName="Table_InvoiceDetails7" ref="B40:C41" totalsRowShown="0" headerRowDxfId="60" dataDxfId="59">
  <tableColumns count="2">
    <tableColumn id="1" xr3:uid="{6916FE8E-87BF-407D-9718-8396F7285F8C}" name="Item Description" dataDxfId="58"/>
    <tableColumn id="3" xr3:uid="{93490F81-A18F-40A4-86BC-C840D68020A2}" name="Number of usage per week" dataDxfId="57"/>
  </tableColumns>
  <tableStyleInfo name="Business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8285EC2-B6B4-4FF2-B083-EF02FF9254AA}" name="Table_InvoiceDetails469" displayName="Table_InvoiceDetails469" ref="B43:E44" totalsRowShown="0" headerRowDxfId="56" dataDxfId="55">
  <tableColumns count="4">
    <tableColumn id="1" xr3:uid="{552C39A9-D013-4C4B-9EA2-E075A2EADB49}" name="Item Description" dataDxfId="54"/>
    <tableColumn id="3" xr3:uid="{DBA6FD2E-E2FF-49CC-BB7A-EF540DB64EB5}" name="Water consumption per load (L) - WELS website" dataDxfId="53"/>
    <tableColumn id="4" xr3:uid="{73276CAE-0043-4FB6-B3E1-C8B76C269B37}" name="Weekly water usage" dataDxfId="52" dataCellStyle="Good">
      <calculatedColumnFormula array="1">SUM(Table_InvoiceDetails469[[#This Row],[Water consumption per load (L) - WELS website]]*Table_InvoiceDetails7[Number of usage per week])</calculatedColumnFormula>
    </tableColumn>
    <tableColumn id="5" xr3:uid="{1BE83CCF-43DA-4F0B-96AD-30782AA0A31B}" name="Daily water usage" dataDxfId="51" dataCellStyle="Good">
      <calculatedColumnFormula>SUM(Table_InvoiceDetails469[[#This Row],[Weekly water usage]]/7)</calculatedColumnFormula>
    </tableColumn>
  </tableColumns>
  <tableStyleInfo name="Business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FA3ACC4-4D59-4D6A-8C3D-BBC192FFFB07}" name="Table_InvoiceDetails710" displayName="Table_InvoiceDetails710" ref="B47:C48" totalsRowShown="0" headerRowDxfId="50" dataDxfId="49">
  <tableColumns count="2">
    <tableColumn id="1" xr3:uid="{C9EC1557-9B1F-4D32-A961-3B2BA65FEF04}" name="Item Description" dataDxfId="48"/>
    <tableColumn id="3" xr3:uid="{4FBBB6D3-6BE7-4E9A-ABA6-1DDC7FFF765F}" name="Number of usage per week" dataDxfId="47"/>
  </tableColumns>
  <tableStyleInfo name="Business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D9B5A13-7C26-4432-9E31-A1C19E24A078}" name="Table_InvoiceDetails46911" displayName="Table_InvoiceDetails46911" ref="B50:E51" totalsRowShown="0" headerRowDxfId="46" dataDxfId="45">
  <tableColumns count="4">
    <tableColumn id="1" xr3:uid="{6DA70F51-5834-44CA-8781-D547B207B7B9}" name="Item Description" dataDxfId="44"/>
    <tableColumn id="3" xr3:uid="{33CBE223-7F07-4CA4-986C-87FE61334F9E}" name="Water consumption per use (L) - WELS website" dataDxfId="43"/>
    <tableColumn id="4" xr3:uid="{12886FB3-0A1E-4157-8D17-F0967EF69267}" name="Weekly water usage" dataDxfId="42" dataCellStyle="Good">
      <calculatedColumnFormula array="1">SUM(Table_InvoiceDetails46911[[#This Row],[Water consumption per use (L) - WELS website]]*Table_InvoiceDetails710[Number of usage per week])</calculatedColumnFormula>
    </tableColumn>
    <tableColumn id="5" xr3:uid="{1D911A47-5A28-4EEC-8BD2-E496CF7B8CFC}" name="Daily water usage" dataDxfId="41" dataCellStyle="Good">
      <calculatedColumnFormula>SUM(Table_InvoiceDetails46911[[#This Row],[Weekly water usage]]/7)</calculatedColumnFormula>
    </tableColumn>
  </tableColumns>
  <tableStyleInfo name="Business Table" showFirstColumn="0" showLastColumn="0" showRowStripes="1" showColumnStripes="0"/>
</table>
</file>

<file path=xl/theme/theme1.xml><?xml version="1.0" encoding="utf-8"?>
<a:theme xmlns:a="http://schemas.openxmlformats.org/drawingml/2006/main" name="Business Templates Theme">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_Activity Based Cost Tracker">
      <a:majorFont>
        <a:latin typeface="Constantia"/>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1.xml"/><Relationship Id="rId16" Type="http://schemas.openxmlformats.org/officeDocument/2006/relationships/table" Target="../tables/table14.xml"/><Relationship Id="rId1" Type="http://schemas.openxmlformats.org/officeDocument/2006/relationships/printerSettings" Target="../printerSettings/printerSettings1.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71"/>
  <sheetViews>
    <sheetView showGridLines="0" tabSelected="1" zoomScaleNormal="100" workbookViewId="0">
      <selection activeCell="F6" sqref="F6"/>
    </sheetView>
  </sheetViews>
  <sheetFormatPr defaultRowHeight="15.75" x14ac:dyDescent="0.3"/>
  <cols>
    <col min="1" max="1" width="1.77734375" customWidth="1"/>
    <col min="2" max="2" width="41.88671875" customWidth="1"/>
    <col min="3" max="3" width="31.109375" customWidth="1"/>
    <col min="4" max="4" width="25.109375" customWidth="1"/>
    <col min="5" max="5" width="22.44140625" customWidth="1"/>
    <col min="6" max="6" width="23.44140625" customWidth="1"/>
    <col min="7" max="7" width="26" customWidth="1"/>
  </cols>
  <sheetData>
    <row r="1" spans="2:10" ht="116.1" customHeight="1" x14ac:dyDescent="0.3">
      <c r="F1" t="s">
        <v>0</v>
      </c>
    </row>
    <row r="2" spans="2:10" ht="36.6" customHeight="1" x14ac:dyDescent="0.4">
      <c r="B2" s="1" t="s">
        <v>2</v>
      </c>
      <c r="C2" s="1"/>
      <c r="D2" s="1"/>
    </row>
    <row r="3" spans="2:10" ht="60" customHeight="1" x14ac:dyDescent="0.4">
      <c r="B3" s="1" t="s">
        <v>4</v>
      </c>
      <c r="C3" s="1"/>
      <c r="D3" s="1"/>
      <c r="E3" s="1"/>
    </row>
    <row r="4" spans="2:10" ht="37.5" customHeight="1" x14ac:dyDescent="0.3">
      <c r="B4" s="4" t="s">
        <v>1</v>
      </c>
      <c r="C4" s="9" t="s">
        <v>3</v>
      </c>
      <c r="D4" s="10" t="s">
        <v>60</v>
      </c>
      <c r="E4" s="4" t="s">
        <v>9</v>
      </c>
      <c r="J4" s="2"/>
    </row>
    <row r="5" spans="2:10" s="2" customFormat="1" ht="36" customHeight="1" x14ac:dyDescent="0.3">
      <c r="B5" s="6" t="s">
        <v>56</v>
      </c>
      <c r="C5" s="24"/>
      <c r="D5" s="24"/>
      <c r="E5" s="23">
        <f>SUM(Table_InvoiceDetails[[#This Row],[Number of people in your household]]*35*Table_InvoiceDetails[[#This Row],[Toilet water usage - Liters per flush (L) - WELS website]])</f>
        <v>0</v>
      </c>
    </row>
    <row r="6" spans="2:10" s="2" customFormat="1" ht="27.95" customHeight="1" x14ac:dyDescent="0.3">
      <c r="B6" s="3"/>
      <c r="C6" s="7"/>
      <c r="D6" s="7"/>
    </row>
    <row r="7" spans="2:10" ht="21" customHeight="1" x14ac:dyDescent="0.3">
      <c r="B7" s="4" t="s">
        <v>1</v>
      </c>
      <c r="C7" s="9" t="s">
        <v>17</v>
      </c>
      <c r="D7" s="4" t="s">
        <v>48</v>
      </c>
      <c r="E7" s="4" t="s">
        <v>47</v>
      </c>
    </row>
    <row r="8" spans="2:10" ht="25.5" customHeight="1" x14ac:dyDescent="0.3">
      <c r="B8" s="3" t="s">
        <v>5</v>
      </c>
      <c r="C8" s="24" t="s">
        <v>7</v>
      </c>
      <c r="D8" s="8">
        <f>IF(Table_InvoiceDetails3[[#This Row],[Leaky toilet]]="Yes",308,0)</f>
        <v>0</v>
      </c>
      <c r="E8" s="13" cm="1">
        <f t="array" ref="E8">SUM((Table_InvoiceDetails3[[#This Row],[Weekly toilet leakage]]+Table_InvoiceDetails[Weekly water usage])/7)</f>
        <v>0</v>
      </c>
    </row>
    <row r="10" spans="2:10" ht="26.25" x14ac:dyDescent="0.4">
      <c r="B10" s="1" t="s">
        <v>18</v>
      </c>
      <c r="C10" s="1"/>
      <c r="D10" s="1"/>
      <c r="E10" s="1"/>
    </row>
    <row r="11" spans="2:10" ht="31.5" x14ac:dyDescent="0.3">
      <c r="B11" s="4" t="s">
        <v>1</v>
      </c>
      <c r="C11" s="9" t="s">
        <v>19</v>
      </c>
      <c r="D11" s="4" t="s">
        <v>9</v>
      </c>
    </row>
    <row r="12" spans="2:10" ht="33.75" customHeight="1" x14ac:dyDescent="0.3">
      <c r="B12" s="6" t="s">
        <v>20</v>
      </c>
      <c r="C12" s="25"/>
      <c r="D12" s="8">
        <f>SUM(Table_InvoiceDetails4612[[#This Row],[Number of handbasin usage per week]]*5)</f>
        <v>0</v>
      </c>
    </row>
    <row r="13" spans="2:10" x14ac:dyDescent="0.3">
      <c r="B13" s="6"/>
      <c r="C13" s="5"/>
      <c r="D13" s="5"/>
    </row>
    <row r="14" spans="2:10" x14ac:dyDescent="0.3">
      <c r="B14" s="4" t="s">
        <v>1</v>
      </c>
      <c r="C14" s="9" t="s">
        <v>28</v>
      </c>
      <c r="D14" s="4" t="s">
        <v>9</v>
      </c>
      <c r="E14" s="4" t="s">
        <v>29</v>
      </c>
    </row>
    <row r="15" spans="2:10" ht="23.25" customHeight="1" x14ac:dyDescent="0.3">
      <c r="B15" s="6" t="s">
        <v>23</v>
      </c>
      <c r="C15" s="25" t="s">
        <v>7</v>
      </c>
      <c r="D15" s="8">
        <f>IF(Table_InvoiceDetails461216[[#This Row],[leaky taps]]="Yes",7*200,0)</f>
        <v>0</v>
      </c>
      <c r="E15" s="13" cm="1">
        <f t="array" ref="E15">SUM((Table_InvoiceDetails4612[Weekly water usage]+Table_InvoiceDetails461216[[#This Row],[Weekly water usage]])/7)</f>
        <v>0</v>
      </c>
    </row>
    <row r="17" spans="2:5" ht="26.25" x14ac:dyDescent="0.4">
      <c r="B17" s="1" t="s">
        <v>22</v>
      </c>
    </row>
    <row r="18" spans="2:5" x14ac:dyDescent="0.3">
      <c r="B18" s="4" t="s">
        <v>1</v>
      </c>
      <c r="C18" s="9" t="s">
        <v>21</v>
      </c>
    </row>
    <row r="19" spans="2:5" ht="21.75" customHeight="1" x14ac:dyDescent="0.3">
      <c r="B19" s="3" t="s">
        <v>37</v>
      </c>
      <c r="C19" s="24" t="s">
        <v>7</v>
      </c>
    </row>
    <row r="20" spans="2:5" x14ac:dyDescent="0.3">
      <c r="B20" s="3"/>
      <c r="C20" s="7"/>
      <c r="D20" s="7"/>
      <c r="E20" s="7"/>
    </row>
    <row r="21" spans="2:5" ht="47.25" x14ac:dyDescent="0.3">
      <c r="B21" s="4" t="s">
        <v>1</v>
      </c>
      <c r="C21" s="9" t="s">
        <v>51</v>
      </c>
      <c r="D21" s="4" t="s">
        <v>9</v>
      </c>
      <c r="E21" s="4" t="s">
        <v>29</v>
      </c>
    </row>
    <row r="22" spans="2:5" ht="31.5" x14ac:dyDescent="0.3">
      <c r="B22" s="6" t="s">
        <v>57</v>
      </c>
      <c r="C22" s="24"/>
      <c r="D22" s="8" cm="1">
        <f t="array" ref="D22">IF(Sheet1!B5=1,Table_InvoiceDetails31421[[#This Row],[Brush teath with tap running (minutes)/ all households/ each day]]*35,Table_InvoiceDetails[Number of people in your household]*14)</f>
        <v>0</v>
      </c>
      <c r="E22" s="13">
        <f>SUM(Table_InvoiceDetails31421[[#This Row],[Weekly water usage]]/7)</f>
        <v>0</v>
      </c>
    </row>
    <row r="23" spans="2:5" x14ac:dyDescent="0.3">
      <c r="B23" s="6"/>
      <c r="C23" s="7"/>
      <c r="D23" s="7"/>
      <c r="E23" s="7"/>
    </row>
    <row r="24" spans="2:5" ht="26.25" x14ac:dyDescent="0.4">
      <c r="B24" s="1" t="s">
        <v>30</v>
      </c>
      <c r="C24" s="7"/>
      <c r="D24" s="7"/>
    </row>
    <row r="25" spans="2:5" x14ac:dyDescent="0.3">
      <c r="B25" s="4" t="s">
        <v>1</v>
      </c>
      <c r="C25" s="9" t="s">
        <v>58</v>
      </c>
      <c r="D25" s="4" t="s">
        <v>9</v>
      </c>
      <c r="E25" s="4" t="s">
        <v>29</v>
      </c>
    </row>
    <row r="26" spans="2:5" ht="31.5" x14ac:dyDescent="0.3">
      <c r="B26" s="6" t="s">
        <v>38</v>
      </c>
      <c r="C26" s="25" t="s">
        <v>6</v>
      </c>
      <c r="D26" s="8">
        <f>IF(Table_InvoiceDetails31415[[#This Row],[Water conservation]]="Yes",670,1100)</f>
        <v>670</v>
      </c>
      <c r="E26" s="13">
        <f>SUM(Table_InvoiceDetails31415[[#This Row],[Weekly water usage]]/7)</f>
        <v>95.714285714285708</v>
      </c>
    </row>
    <row r="27" spans="2:5" x14ac:dyDescent="0.3">
      <c r="B27" s="6"/>
      <c r="C27" s="5"/>
      <c r="D27" s="5"/>
    </row>
    <row r="28" spans="2:5" ht="26.25" x14ac:dyDescent="0.4">
      <c r="B28" s="1" t="s">
        <v>8</v>
      </c>
      <c r="C28" s="1"/>
      <c r="D28" s="1"/>
    </row>
    <row r="29" spans="2:5" ht="31.5" x14ac:dyDescent="0.3">
      <c r="B29" s="4" t="s">
        <v>1</v>
      </c>
      <c r="C29" s="9" t="s">
        <v>50</v>
      </c>
    </row>
    <row r="30" spans="2:5" ht="31.5" x14ac:dyDescent="0.3">
      <c r="B30" s="6" t="s">
        <v>49</v>
      </c>
      <c r="C30" s="25"/>
    </row>
    <row r="32" spans="2:5" ht="31.5" x14ac:dyDescent="0.3">
      <c r="B32" s="4" t="s">
        <v>1</v>
      </c>
      <c r="C32" s="9" t="s">
        <v>16</v>
      </c>
      <c r="D32" s="4" t="s">
        <v>9</v>
      </c>
      <c r="E32" s="4" t="s">
        <v>29</v>
      </c>
    </row>
    <row r="33" spans="2:5" ht="25.5" customHeight="1" x14ac:dyDescent="0.3">
      <c r="B33" s="6" t="s">
        <v>39</v>
      </c>
      <c r="C33" s="27"/>
      <c r="D33" s="8" cm="1">
        <f t="array" ref="D33">SUM(7*Table_InvoiceDetails45[[#This Row],[Water consumption (L) - WELS website]]*Table_InvoiceDetails4[Average daily shower time (minutes)/ all households])</f>
        <v>0</v>
      </c>
      <c r="E33" s="13">
        <f>SUM(Table_InvoiceDetails45[[#This Row],[Weekly water usage]]/7)</f>
        <v>0</v>
      </c>
    </row>
    <row r="34" spans="2:5" x14ac:dyDescent="0.3">
      <c r="B34" s="6"/>
      <c r="C34" s="5"/>
      <c r="D34" s="5"/>
      <c r="E34" s="5"/>
    </row>
    <row r="35" spans="2:5" ht="26.25" x14ac:dyDescent="0.4">
      <c r="B35" s="1" t="s">
        <v>10</v>
      </c>
    </row>
    <row r="36" spans="2:5" x14ac:dyDescent="0.3">
      <c r="B36" s="4" t="s">
        <v>1</v>
      </c>
      <c r="C36" s="9" t="s">
        <v>59</v>
      </c>
      <c r="D36" s="4" t="s">
        <v>9</v>
      </c>
      <c r="E36" s="4" t="s">
        <v>29</v>
      </c>
    </row>
    <row r="37" spans="2:5" ht="31.5" x14ac:dyDescent="0.3">
      <c r="B37" s="6" t="s">
        <v>40</v>
      </c>
      <c r="C37" s="25"/>
      <c r="D37" s="8">
        <f>SUM(Table_InvoiceDetails46[[#This Row],[Number of bath/ per week]]*96)</f>
        <v>0</v>
      </c>
      <c r="E37" s="13">
        <f>SUM(Table_InvoiceDetails46[[#This Row],[Weekly water usage]]/7)</f>
        <v>0</v>
      </c>
    </row>
    <row r="39" spans="2:5" ht="26.25" x14ac:dyDescent="0.4">
      <c r="B39" s="1" t="s">
        <v>11</v>
      </c>
    </row>
    <row r="40" spans="2:5" x14ac:dyDescent="0.3">
      <c r="B40" s="4" t="s">
        <v>1</v>
      </c>
      <c r="C40" s="9" t="s">
        <v>13</v>
      </c>
    </row>
    <row r="41" spans="2:5" ht="31.5" x14ac:dyDescent="0.3">
      <c r="B41" s="6" t="s">
        <v>41</v>
      </c>
      <c r="C41" s="24"/>
    </row>
    <row r="43" spans="2:5" ht="31.5" x14ac:dyDescent="0.3">
      <c r="B43" s="4" t="s">
        <v>1</v>
      </c>
      <c r="C43" s="9" t="s">
        <v>15</v>
      </c>
      <c r="D43" s="4" t="s">
        <v>9</v>
      </c>
      <c r="E43" s="4" t="s">
        <v>29</v>
      </c>
    </row>
    <row r="44" spans="2:5" ht="31.5" x14ac:dyDescent="0.3">
      <c r="B44" s="6" t="s">
        <v>42</v>
      </c>
      <c r="C44" s="27"/>
      <c r="D44" s="8" cm="1">
        <f t="array" ref="D44">SUM(Table_InvoiceDetails469[[#This Row],[Water consumption per load (L) - WELS website]]*Table_InvoiceDetails7[Number of usage per week])</f>
        <v>0</v>
      </c>
      <c r="E44" s="13">
        <f>SUM(Table_InvoiceDetails469[[#This Row],[Weekly water usage]]/7)</f>
        <v>0</v>
      </c>
    </row>
    <row r="46" spans="2:5" ht="26.25" x14ac:dyDescent="0.4">
      <c r="B46" s="1" t="s">
        <v>12</v>
      </c>
    </row>
    <row r="47" spans="2:5" x14ac:dyDescent="0.3">
      <c r="B47" s="4" t="s">
        <v>1</v>
      </c>
      <c r="C47" s="9" t="s">
        <v>13</v>
      </c>
    </row>
    <row r="48" spans="2:5" ht="31.5" x14ac:dyDescent="0.3">
      <c r="B48" s="6" t="s">
        <v>43</v>
      </c>
      <c r="C48" s="24"/>
    </row>
    <row r="50" spans="2:6" ht="31.5" x14ac:dyDescent="0.3">
      <c r="B50" s="4" t="s">
        <v>1</v>
      </c>
      <c r="C50" s="9" t="s">
        <v>14</v>
      </c>
      <c r="D50" s="4" t="s">
        <v>9</v>
      </c>
      <c r="E50" s="4" t="s">
        <v>29</v>
      </c>
    </row>
    <row r="51" spans="2:6" ht="24.75" customHeight="1" x14ac:dyDescent="0.3">
      <c r="B51" s="6" t="s">
        <v>44</v>
      </c>
      <c r="C51" s="27"/>
      <c r="D51" s="8" cm="1">
        <f t="array" ref="D51">SUM(Table_InvoiceDetails46911[[#This Row],[Water consumption per use (L) - WELS website]]*Table_InvoiceDetails710[Number of usage per week])</f>
        <v>0</v>
      </c>
      <c r="E51" s="13">
        <f>SUM(Table_InvoiceDetails46911[[#This Row],[Weekly water usage]]/7)</f>
        <v>0</v>
      </c>
    </row>
    <row r="53" spans="2:6" ht="26.25" x14ac:dyDescent="0.4">
      <c r="B53" s="1" t="s">
        <v>24</v>
      </c>
    </row>
    <row r="54" spans="2:6" ht="31.5" x14ac:dyDescent="0.3">
      <c r="B54" s="4" t="s">
        <v>1</v>
      </c>
      <c r="C54" s="4" t="s">
        <v>25</v>
      </c>
      <c r="D54" s="9" t="s">
        <v>26</v>
      </c>
      <c r="E54" s="4" t="s">
        <v>9</v>
      </c>
      <c r="F54" s="4" t="s">
        <v>29</v>
      </c>
    </row>
    <row r="55" spans="2:6" ht="47.25" x14ac:dyDescent="0.3">
      <c r="B55" s="6" t="s">
        <v>45</v>
      </c>
      <c r="C55" s="26" t="s">
        <v>7</v>
      </c>
      <c r="D55" s="25" t="s">
        <v>6</v>
      </c>
      <c r="E55" s="8">
        <f>IF(Table_InvoiceDetails46121718[[#This Row],[Try to save water for gardening]]="Yes",651*Sheet1!A5,1116*Sheet1!A5)</f>
        <v>0</v>
      </c>
      <c r="F55" s="13">
        <f>SUM(Table_InvoiceDetails46121718[[#This Row],[Weekly water usage]]/7)</f>
        <v>0</v>
      </c>
    </row>
    <row r="56" spans="2:6" x14ac:dyDescent="0.3">
      <c r="B56" s="6"/>
      <c r="C56" s="26"/>
      <c r="D56" s="25"/>
      <c r="E56" s="25"/>
      <c r="F56" s="25"/>
    </row>
    <row r="57" spans="2:6" ht="26.25" x14ac:dyDescent="0.4">
      <c r="B57" s="1" t="s">
        <v>55</v>
      </c>
    </row>
    <row r="58" spans="2:6" x14ac:dyDescent="0.3">
      <c r="B58" s="4" t="s">
        <v>1</v>
      </c>
      <c r="C58" s="4" t="s">
        <v>52</v>
      </c>
      <c r="D58" s="9" t="s">
        <v>54</v>
      </c>
      <c r="E58" s="4" t="s">
        <v>9</v>
      </c>
      <c r="F58" s="4" t="s">
        <v>29</v>
      </c>
    </row>
    <row r="59" spans="2:6" ht="31.5" x14ac:dyDescent="0.3">
      <c r="B59" s="6" t="s">
        <v>53</v>
      </c>
      <c r="C59" s="26" t="s">
        <v>7</v>
      </c>
      <c r="D59" s="25">
        <v>0</v>
      </c>
      <c r="E59" s="8">
        <f>IF(Table_InvoiceDetails461217188[[#This Row],[Do you have a pool]]="Yes",Table_InvoiceDetails461217188[[#This Row],[Surface area (m²)]]*12.7,0)</f>
        <v>0</v>
      </c>
      <c r="F59" s="13">
        <f>SUM(Table_InvoiceDetails461217188[[#This Row],[Weekly water usage]]/7)</f>
        <v>0</v>
      </c>
    </row>
    <row r="61" spans="2:6" ht="36" x14ac:dyDescent="0.55000000000000004">
      <c r="B61" s="11" t="s">
        <v>63</v>
      </c>
      <c r="E61" s="11" t="s">
        <v>62</v>
      </c>
    </row>
    <row r="62" spans="2:6" ht="69.75" x14ac:dyDescent="0.3">
      <c r="B62" s="28" t="s">
        <v>27</v>
      </c>
      <c r="C62" s="29" t="s">
        <v>46</v>
      </c>
      <c r="E62" s="29" t="s">
        <v>61</v>
      </c>
    </row>
    <row r="63" spans="2:6" ht="30" thickBot="1" x14ac:dyDescent="0.35">
      <c r="B63" s="12" cm="1">
        <f t="array" ref="B63">SUM(Table_InvoiceDetails46121718[Weekly water usage]+Table_InvoiceDetails46911[Weekly water usage]+Table_InvoiceDetails469[Weekly water usage]+Table_InvoiceDetails46[Weekly water usage]+Table_InvoiceDetails45[Weekly water usage]+Table_InvoiceDetails31415[Weekly water usage]+Table_InvoiceDetails31421[Weekly water usage]+Table_InvoiceDetails461216[Weekly water usage]+Table_InvoiceDetails4612[Weekly water usage]+Table_InvoiceDetails3[Weekly toilet leakage]+Table_InvoiceDetails[Weekly water usage]+Table_InvoiceDetails461217188[Weekly water usage])</f>
        <v>670</v>
      </c>
      <c r="C63" s="12">
        <f>SUM((B63*52)/1000)</f>
        <v>34.840000000000003</v>
      </c>
      <c r="E63" s="12" cm="1">
        <f t="array" ref="E63">IF(Table_InvoiceDetails[Number of people in your household]&gt;0,B63/Table_InvoiceDetails[Number of people in your household],0)</f>
        <v>0</v>
      </c>
    </row>
    <row r="64" spans="2:6" ht="16.5" thickTop="1" x14ac:dyDescent="0.3"/>
    <row r="65" spans="2:4" ht="36" x14ac:dyDescent="0.55000000000000004">
      <c r="B65" s="11" t="s">
        <v>29</v>
      </c>
    </row>
    <row r="66" spans="2:4" ht="21" x14ac:dyDescent="0.3">
      <c r="B66" s="19" t="s">
        <v>31</v>
      </c>
      <c r="C66" s="14" cm="1">
        <f t="array" ref="C66">SUM(Table_InvoiceDetails[Weekly water usage]+Table_InvoiceDetails3[Overal daily water usage])</f>
        <v>0</v>
      </c>
      <c r="D66" s="18">
        <f>SUM(C66/C71)</f>
        <v>0</v>
      </c>
    </row>
    <row r="67" spans="2:4" ht="21" x14ac:dyDescent="0.3">
      <c r="B67" s="20" t="s">
        <v>32</v>
      </c>
      <c r="C67" s="15" cm="1">
        <f t="array" ref="C67">SUM(Table_InvoiceDetails461216[Daily water usage]+Table_InvoiceDetails31421[Daily water usage]+Table_InvoiceDetails45[Daily water usage]+Table_InvoiceDetails46[Daily water usage])</f>
        <v>0</v>
      </c>
      <c r="D67" s="18">
        <f>SUM(C67/C71)</f>
        <v>0</v>
      </c>
    </row>
    <row r="68" spans="2:4" ht="21" x14ac:dyDescent="0.3">
      <c r="B68" s="21" t="s">
        <v>33</v>
      </c>
      <c r="C68" s="15">
        <f>SUM(Table_InvoiceDetails469[Daily water usage])</f>
        <v>0</v>
      </c>
      <c r="D68" s="18">
        <f>SUM(C68/C71)</f>
        <v>0</v>
      </c>
    </row>
    <row r="69" spans="2:4" ht="21" x14ac:dyDescent="0.3">
      <c r="B69" s="20" t="s">
        <v>34</v>
      </c>
      <c r="C69" s="15" cm="1">
        <f t="array" ref="C69">SUM(Table_InvoiceDetails46911[Daily water usage]+Table_InvoiceDetails31415[Daily water usage])</f>
        <v>95.714285714285708</v>
      </c>
      <c r="D69" s="18">
        <f>SUM(C69/C71)</f>
        <v>1</v>
      </c>
    </row>
    <row r="70" spans="2:4" ht="21" x14ac:dyDescent="0.3">
      <c r="B70" s="20" t="s">
        <v>35</v>
      </c>
      <c r="C70" s="16" cm="1">
        <f t="array" ref="C70">SUM(Table_InvoiceDetails46121718[Daily water usage]+Table_InvoiceDetails461217188[Daily water usage])</f>
        <v>0</v>
      </c>
      <c r="D70" s="18">
        <f>SUM(C70/C71)</f>
        <v>0</v>
      </c>
    </row>
    <row r="71" spans="2:4" ht="21" x14ac:dyDescent="0.3">
      <c r="B71" s="22" t="s">
        <v>36</v>
      </c>
      <c r="C71" s="17" cm="1">
        <f t="array" ref="C71">SUM(Table_InvoiceDetails46121718[Daily water usage]+Table_InvoiceDetails46911[Daily water usage]+Table_InvoiceDetails469[Daily water usage]+Table_InvoiceDetails46[Daily water usage]+Table_InvoiceDetails45[Daily water usage]+Table_InvoiceDetails31415[Daily water usage]+Table_InvoiceDetails31421[Daily water usage]+Table_InvoiceDetails461216[Daily water usage]+Table_InvoiceDetails3[Overal daily water usage]+Table_InvoiceDetails[Weekly water usage])</f>
        <v>95.714285714285708</v>
      </c>
    </row>
  </sheetData>
  <sheetProtection algorithmName="SHA-512" hashValue="9wfvzt0gigK2LEUql48fFCbX96hcZdWm06z0A0q7OZXtYqhscxPQgTrAq+112PLO9F/oANx3vIy9JwG+8THMpw==" saltValue="rQYjQcWGf0BAz7phLL0vXg==" spinCount="100000" sheet="1" objects="1" scenarios="1"/>
  <phoneticPr fontId="9" type="noConversion"/>
  <dataValidations count="5">
    <dataValidation allowBlank="1" showInputMessage="1" showErrorMessage="1" promptTitle="Invoice Template" prompt="_x000a_Enter Invoice Details, Item Descriptions, Amount, Tax Rate, and any Other Costs. Subtotal and Total Cost are automatically calculated." sqref="A1" xr:uid="{00000000-0002-0000-0000-000000000000}"/>
    <dataValidation allowBlank="1" showInputMessage="1" showErrorMessage="1" prompt="Enter Invoice Number in this cell" sqref="B2:D2" xr:uid="{00000000-0002-0000-0000-000001000000}"/>
    <dataValidation allowBlank="1" showInputMessage="1" showErrorMessage="1" prompt="Enter Bill to Customer details below" sqref="C28:D28" xr:uid="{00000000-0002-0000-0000-000003000000}"/>
    <dataValidation allowBlank="1" showInputMessage="1" showErrorMessage="1" prompt="Enter Item Description in this column" sqref="J4" xr:uid="{00000000-0002-0000-0000-000010000000}"/>
    <dataValidation showInputMessage="1" showErrorMessage="1" sqref="C20 C67:C68 C56:D56 C60:D60" xr:uid="{520DC9E3-4C1E-41FE-B4CA-B9F83CC17F3E}"/>
  </dataValidations>
  <printOptions horizontalCentered="1"/>
  <pageMargins left="0.7" right="0.7" top="0.75" bottom="0.75" header="0.3" footer="0.3"/>
  <pageSetup orientation="portrait" r:id="rId1"/>
  <drawing r:id="rId2"/>
  <tableParts count="16">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extLst>
    <ext xmlns:x14="http://schemas.microsoft.com/office/spreadsheetml/2009/9/main" uri="{CCE6A557-97BC-4b89-ADB6-D9C93CAAB3DF}">
      <x14:dataValidations xmlns:xm="http://schemas.microsoft.com/office/excel/2006/main" count="15">
        <x14:dataValidation type="list" showInputMessage="1" showErrorMessage="1" xr:uid="{506A65A1-3BD2-4E0D-884C-C29E9A267791}">
          <x14:formula1>
            <xm:f>Sheet1!$A$1:$A$2</xm:f>
          </x14:formula1>
          <xm:sqref>C8 C24 C15 C19 C55:D55 C59</xm:sqref>
        </x14:dataValidation>
        <x14:dataValidation type="list" allowBlank="1" showInputMessage="1" showErrorMessage="1" promptTitle="Guide" prompt="For example: Do you minimise using water when cleaning bathrooms and kitchens, cleaning paths, using garden water features, efficiency of air conditioning and water heaters, children playing under hoses, washing cars and hand washing clothes?" xr:uid="{5B306812-E6FD-452C-ADBD-AF76A6E712CD}">
          <x14:formula1>
            <xm:f>Sheet1!$A$1:$A$2</xm:f>
          </x14:formula1>
          <xm:sqref>C26</xm:sqref>
        </x14:dataValidation>
        <x14:dataValidation type="whole" allowBlank="1" showInputMessage="1" showErrorMessage="1" xr:uid="{E860A6EF-9A5D-4A56-B3DC-2890699DD72D}">
          <x14:formula1>
            <xm:f>Sheet1!B2</xm:f>
          </x14:formula1>
          <x14:formula2>
            <xm:f>Sheet1!B3</xm:f>
          </x14:formula2>
          <xm:sqref>C27</xm:sqref>
        </x14:dataValidation>
        <x14:dataValidation type="whole" showInputMessage="1" showErrorMessage="1" xr:uid="{2392F9A0-9D68-4B66-80B3-D0E53E817301}">
          <x14:formula1>
            <xm:f>Sheet1!B1</xm:f>
          </x14:formula1>
          <x14:formula2>
            <xm:f>Sheet1!B2</xm:f>
          </x14:formula2>
          <xm:sqref>C22:C23</xm:sqref>
        </x14:dataValidation>
        <x14:dataValidation type="whole" allowBlank="1" showInputMessage="1" showErrorMessage="1" xr:uid="{96FA03B5-F36A-4EC9-BCF1-14A88E104397}">
          <x14:formula1>
            <xm:f>Sheet1!E1</xm:f>
          </x14:formula1>
          <x14:formula2>
            <xm:f>Sheet1!E2</xm:f>
          </x14:formula2>
          <xm:sqref>C12</xm:sqref>
        </x14:dataValidation>
        <x14:dataValidation type="whole" allowBlank="1" showInputMessage="1" showErrorMessage="1" xr:uid="{DD25E4EC-0087-47AB-8CC0-67D561001682}">
          <x14:formula1>
            <xm:f>Sheet1!C1</xm:f>
          </x14:formula1>
          <x14:formula2>
            <xm:f>Sheet1!C2</xm:f>
          </x14:formula2>
          <xm:sqref>C30</xm:sqref>
        </x14:dataValidation>
        <x14:dataValidation type="decimal" allowBlank="1" showInputMessage="1" showErrorMessage="1" xr:uid="{90D3769D-8206-4D84-884C-E5B081D3A0FA}">
          <x14:formula1>
            <xm:f>Sheet1!D1</xm:f>
          </x14:formula1>
          <x14:formula2>
            <xm:f>Sheet1!D2</xm:f>
          </x14:formula2>
          <xm:sqref>C33</xm:sqref>
        </x14:dataValidation>
        <x14:dataValidation type="whole" allowBlank="1" showInputMessage="1" showErrorMessage="1" xr:uid="{2D407B5E-B845-46DE-BF09-BEECF4C370F1}">
          <x14:formula1>
            <xm:f>Sheet1!B1</xm:f>
          </x14:formula1>
          <x14:formula2>
            <xm:f>Sheet1!D2</xm:f>
          </x14:formula2>
          <xm:sqref>C37</xm:sqref>
        </x14:dataValidation>
        <x14:dataValidation type="whole" allowBlank="1" showInputMessage="1" showErrorMessage="1" xr:uid="{6552ABE1-0214-4D78-8090-2A5019C19F69}">
          <x14:formula1>
            <xm:f>Sheet1!B1</xm:f>
          </x14:formula1>
          <x14:formula2>
            <xm:f>Sheet1!B2</xm:f>
          </x14:formula2>
          <xm:sqref>C41</xm:sqref>
        </x14:dataValidation>
        <x14:dataValidation type="decimal" allowBlank="1" showInputMessage="1" showErrorMessage="1" xr:uid="{9147F52C-77EE-48C6-BF10-832034A60D02}">
          <x14:formula1>
            <xm:f>Sheet1!D1</xm:f>
          </x14:formula1>
          <x14:formula2>
            <xm:f>Sheet1!C2</xm:f>
          </x14:formula2>
          <xm:sqref>C44</xm:sqref>
        </x14:dataValidation>
        <x14:dataValidation type="whole" allowBlank="1" showInputMessage="1" showErrorMessage="1" xr:uid="{E0EF8D2E-F190-4DDF-B666-B8A194FAC7FD}">
          <x14:formula1>
            <xm:f>Sheet1!D1</xm:f>
          </x14:formula1>
          <x14:formula2>
            <xm:f>Sheet1!D2</xm:f>
          </x14:formula2>
          <xm:sqref>C5</xm:sqref>
        </x14:dataValidation>
        <x14:dataValidation type="decimal" allowBlank="1" showInputMessage="1" showErrorMessage="1" xr:uid="{6F359C66-3056-4B48-946E-9105D88AE78A}">
          <x14:formula1>
            <xm:f>Sheet1!B1</xm:f>
          </x14:formula1>
          <x14:formula2>
            <xm:f>Sheet1!B2</xm:f>
          </x14:formula2>
          <xm:sqref>D5</xm:sqref>
        </x14:dataValidation>
        <x14:dataValidation type="whole" allowBlank="1" showInputMessage="1" showErrorMessage="1" xr:uid="{AF5BB618-18C6-435B-B254-9A121724CD81}">
          <x14:formula1>
            <xm:f>Sheet1!D1</xm:f>
          </x14:formula1>
          <x14:formula2>
            <xm:f>Sheet1!D2</xm:f>
          </x14:formula2>
          <xm:sqref>C48</xm:sqref>
        </x14:dataValidation>
        <x14:dataValidation type="decimal" allowBlank="1" showInputMessage="1" showErrorMessage="1" xr:uid="{4F466EC6-1EBB-40FA-B7CC-231D090601E8}">
          <x14:formula1>
            <xm:f>Sheet1!C1</xm:f>
          </x14:formula1>
          <x14:formula2>
            <xm:f>Sheet1!C2</xm:f>
          </x14:formula2>
          <xm:sqref>C51</xm:sqref>
        </x14:dataValidation>
        <x14:dataValidation type="whole" showInputMessage="1" showErrorMessage="1" xr:uid="{F8F2A383-46C9-4069-94FA-9101D64E6324}">
          <x14:formula1>
            <xm:f>Sheet1!E1</xm:f>
          </x14:formula1>
          <x14:formula2>
            <xm:f>Sheet1!E2</xm:f>
          </x14:formula2>
          <xm:sqref>D59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5723C-35E7-45FC-86D2-48B770A8D158}">
  <dimension ref="A1:E7"/>
  <sheetViews>
    <sheetView workbookViewId="0">
      <selection activeCell="A8" sqref="A8"/>
    </sheetView>
  </sheetViews>
  <sheetFormatPr defaultRowHeight="15.75" x14ac:dyDescent="0.3"/>
  <sheetData>
    <row r="1" spans="1:5" x14ac:dyDescent="0.3">
      <c r="A1" t="s">
        <v>6</v>
      </c>
      <c r="B1">
        <v>0</v>
      </c>
      <c r="C1">
        <v>0</v>
      </c>
      <c r="D1">
        <v>0</v>
      </c>
      <c r="E1">
        <v>0</v>
      </c>
    </row>
    <row r="2" spans="1:5" x14ac:dyDescent="0.3">
      <c r="A2" t="s">
        <v>7</v>
      </c>
      <c r="B2">
        <v>20</v>
      </c>
      <c r="C2">
        <v>120</v>
      </c>
      <c r="D2">
        <v>100</v>
      </c>
      <c r="E2">
        <v>2000</v>
      </c>
    </row>
    <row r="4" spans="1:5" x14ac:dyDescent="0.3">
      <c r="A4">
        <f>IF(Sheet1!C54="Yes",1,0)</f>
        <v>0</v>
      </c>
    </row>
    <row r="5" spans="1:5" x14ac:dyDescent="0.3">
      <c r="A5" cm="1">
        <f t="array" ref="A5">IF(Table_InvoiceDetails46121718[Do you have garden]="Yes",1,0)</f>
        <v>0</v>
      </c>
      <c r="B5" cm="1">
        <f t="array" ref="B5">IF(Table_InvoiceDetails314[[Brush teath with tap running ]]="Yes",1,0)</f>
        <v>0</v>
      </c>
    </row>
    <row r="7" spans="1:5" x14ac:dyDescent="0.3">
      <c r="A7" cm="1">
        <f t="array" ref="A7">IF(Table_InvoiceDetails461217188[Do you have a pool]="Yes",1,0)</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c90f4c4b-e38e-4fdb-9c85-e6e5967475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6C51BBAF12D34DA57970DEDFD6F6BC" ma:contentTypeVersion="10" ma:contentTypeDescription="Create a new document." ma:contentTypeScope="" ma:versionID="469bbd0ee335b8c3852542dbce30fb54">
  <xsd:schema xmlns:xsd="http://www.w3.org/2001/XMLSchema" xmlns:xs="http://www.w3.org/2001/XMLSchema" xmlns:p="http://schemas.microsoft.com/office/2006/metadata/properties" xmlns:ns3="c90f4c4b-e38e-4fdb-9c85-e6e596747570" targetNamespace="http://schemas.microsoft.com/office/2006/metadata/properties" ma:root="true" ma:fieldsID="b567570f310dd5e52d6b326bd56aafd5" ns3:_="">
    <xsd:import namespace="c90f4c4b-e38e-4fdb-9c85-e6e59674757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f4c4b-e38e-4fdb-9c85-e6e5967475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85DAC3-5577-4F92-BC50-C73326E4E765}">
  <ds:schemaRefs>
    <ds:schemaRef ds:uri="http://www.w3.org/XML/1998/namespace"/>
    <ds:schemaRef ds:uri="http://purl.org/dc/elements/1.1/"/>
    <ds:schemaRef ds:uri="http://schemas.microsoft.com/office/2006/metadata/properties"/>
    <ds:schemaRef ds:uri="c90f4c4b-e38e-4fdb-9c85-e6e596747570"/>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5B031620-0CD8-4AAE-8EC6-436B3D62EE6E}">
  <ds:schemaRefs>
    <ds:schemaRef ds:uri="http://schemas.microsoft.com/sharepoint/v3/contenttype/forms"/>
  </ds:schemaRefs>
</ds:datastoreItem>
</file>

<file path=customXml/itemProps3.xml><?xml version="1.0" encoding="utf-8"?>
<ds:datastoreItem xmlns:ds="http://schemas.openxmlformats.org/officeDocument/2006/customXml" ds:itemID="{12CE92FC-875A-4DEF-8E84-9D640DA1FF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f4c4b-e38e-4fdb-9c85-e6e5967475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Water Usage Calculator</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2019-06-20T11:23:19Z</dcterms:created>
  <dcterms:modified xsi:type="dcterms:W3CDTF">2024-02-11T10:42:21Z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0x010100E76C51BBAF12D34DA57970DEDFD6F6BC</vt:lpwstr>
  </property>
</Properties>
</file>